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3">'EAI'!$A$2:$F$98</definedName>
    <definedName name="_xlnm.Print_Area" localSheetId="1">'EROGACIONES'!$A$1:$E$66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<sst xmlns="http://schemas.openxmlformats.org/spreadsheetml/2006/main" count="385" uniqueCount="236">
  <si>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</si>
  <si>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</si>
  <si>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</si>
  <si>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</si>
  <si>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</si>
  <si>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</si>
  <si>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</si>
  <si>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</si>
  <si>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</si>
  <si>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</si>
  <si>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</si>
  <si>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</si>
  <si>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</si>
  <si>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</si>
  <si>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</si>
  <si>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</si>
  <si>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</si>
  <si>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</si>
  <si>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</si>
  <si>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</si>
  <si>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</si>
  <si>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</si>
  <si>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</si>
  <si>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</si>
  <si>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</si>
  <si>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</si>
  <si>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</si>
  <si>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</si>
  <si>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</si>
  <si>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</si>
  <si>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</si>
  <si>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</si>
  <si>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</si>
  <si>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</si>
  <si>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</si>
  <si>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</si>
  <si>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</si>
  <si>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</si>
  <si>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</si>
  <si>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</si>
  <si>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</si>
  <si>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</si>
  <si>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</si>
  <si>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</si>
  <si>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</si>
  <si>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</si>
  <si>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</si>
  <si>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</si>
  <si>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</si>
  <si>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</si>
  <si>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</si>
  <si>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</si>
  <si>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</si>
  <si>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</si>
  <si>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</si>
  <si>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</si>
  <si>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</si>
  <si>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</si>
  <si>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</si>
  <si>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</si>
  <si>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</si>
  <si>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</si>
  <si>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</si>
  <si>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</si>
  <si>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</si>
  <si>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</si>
  <si>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</si>
  <si>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</si>
  <si>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</si>
  <si>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</si>
  <si>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</si>
  <si>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</si>
  <si>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</si>
  <si>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</si>
  <si>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</si>
  <si>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</si>
  <si>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</si>
  <si>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</si>
  <si>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</si>
  <si>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</si>
  <si>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</si>
  <si>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</si>
  <si>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</si>
  <si>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</si>
  <si>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</si>
  <si>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</si>
  <si>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</si>
  <si>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</si>
  <si>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</si>
  <si>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</si>
  <si>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</si>
  <si>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</si>
  <si>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</si>
  <si>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</si>
  <si>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</si>
  <si>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</si>
  <si>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</si>
  <si>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</si>
  <si>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</si>
  <si>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</si>
  <si>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</si>
  <si>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</si>
  <si>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</si>
  <si>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</si>
  <si>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</si>
  <si>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</si>
  <si>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</si>
  <si>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</si>
  <si>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</si>
  <si>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</si>
  <si>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</si>
  <si>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</si>
  <si>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</si>
  <si>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</si>
  <si>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</si>
  <si>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</si>
  <si>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</si>
  <si>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</si>
  <si>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</si>
  <si>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</si>
  <si>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</si>
  <si>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</si>
  <si>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</si>
  <si>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</si>
  <si>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</si>
  <si>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</si>
  <si>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</si>
  <si>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</si>
  <si>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</si>
  <si>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</si>
  <si>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</si>
  <si>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</si>
  <si>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</si>
  <si>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</si>
  <si>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</si>
  <si>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</si>
  <si>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</si>
  <si>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</si>
  <si>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</si>
  <si>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</si>
  <si>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</si>
  <si>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</si>
  <si>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</si>
  <si>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</si>
  <si>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</si>
  <si>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</si>
  <si>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</si>
  <si>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</si>
  <si>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</si>
  <si>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</si>
  <si>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</si>
  <si>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</si>
  <si>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</si>
  <si>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</si>
  <si>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</si>
  <si>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</si>
  <si>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</si>
  <si>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</si>
  <si>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</si>
  <si>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</si>
  <si>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</si>
  <si>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</si>
  <si>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</si>
  <si>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</si>
  <si>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</si>
  <si>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</si>
  <si>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</si>
  <si>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</si>
  <si>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</si>
  <si>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</si>
  <si>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</si>
  <si>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</si>
  <si>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</si>
  <si>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</si>
  <si>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</si>
  <si>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</si>
  <si>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</si>
  <si>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</si>
  <si>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</si>
  <si>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</si>
  <si>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</si>
  <si>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</si>
  <si>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</si>
  <si>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</si>
  <si>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</si>
  <si>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</si>
  <si>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</si>
  <si>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</si>
  <si>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</si>
  <si>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</si>
  <si>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</si>
  <si>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</si>
  <si>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</si>
  <si>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</si>
  <si>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</si>
  <si>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</si>
  <si>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</si>
  <si>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</si>
  <si>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</si>
  <si>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</si>
  <si>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</si>
  <si>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</si>
  <si>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</si>
  <si>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</si>
  <si>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</si>
  <si>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</si>
  <si>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</si>
  <si>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</si>
  <si>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</si>
  <si>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</si>
  <si>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</si>
  <si>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</si>
  <si>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</si>
  <si>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</si>
  <si>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</si>
  <si>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ABRIL DE 2016</t>
  </si>
  <si>
    <t>(2)Corresponde a la ejecución del mes de Abril de 2015.</t>
  </si>
  <si>
    <t>(3)Corresponde a la ejecución presupuestaria del mes de Abril  de 2016</t>
  </si>
  <si>
    <t>(4)Corresponde a la ejecución del mes de Abril de 2015</t>
  </si>
  <si>
    <t>(5)Corresponde a la ejecución presupuestaria del mes de Abril de 2016</t>
  </si>
  <si>
    <t>I.B) DATOS ACUMULADOS AL MES DE ABRIL DE 2016</t>
  </si>
  <si>
    <t>(2)Corresponde a la ejecución acumulada al mes de Abril de 2015.</t>
  </si>
  <si>
    <t>(3)Corresponde a la ejecución presupuestaria acumulada al mes de Abril  de 2016</t>
  </si>
  <si>
    <t>(4)Corresponde a la ejecución acumulada al mes de Abril de 2015</t>
  </si>
  <si>
    <t>(5)Corresponde a la ejecución presupuestaria acumulada al mes de Abril de 2016</t>
  </si>
  <si>
    <t>II-A) DATOS DEL MES DE ABRIL DE 2016</t>
  </si>
  <si>
    <t>(2) Ejecución presupuestaria del mes de Abril 2016 (Incluye déficit de la Caja de Jubilaciones y Pens.)</t>
  </si>
  <si>
    <t>(3) Cifras de la ejecución presupuestaria del mes de Abril de 2015</t>
  </si>
  <si>
    <t>(2) Ejecución presupuestaria del mes de Abril 2016.(Incluye déficit de la Caja de Jubilaciones y Pens.)</t>
  </si>
  <si>
    <t>(3) Cifras de la ejecución presupuestaria del mes de Abril de 2015.</t>
  </si>
  <si>
    <t>II-B) DATOS ACUMULADOS AL MES DE ABRIL DE 2016</t>
  </si>
  <si>
    <t>(2) Ejecución presupuestaria acumulada al mes de Abril 2016 (Incluye déficit de la Caja de Jubilaciones y Pens.)</t>
  </si>
  <si>
    <t>(3) Cifras de la ejecución presupuestaria acumulada al mes de Abril de 2015.</t>
  </si>
  <si>
    <t>(1) Corresponde a la ejecución acumulada al mes de Abril de 2016.</t>
  </si>
  <si>
    <t>(2) Cifras de ejecución acumulada al mes de Abril de 2015.</t>
  </si>
  <si>
    <t>Ejecución presupuestaria acumulada al mes de Abril 2016.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</si>
</sst>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6.8515625" style="0" customWidth="1"/>
    <col min="4" max="4" width="15.7109375" style="0" customWidth="1"/>
    <col min="5" max="5" width="22.8515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8737.77</v>
      </c>
      <c r="D7" s="30">
        <f>+C7/$C$16*100</f>
        <v>96.33474039264992</v>
      </c>
      <c r="E7" s="30">
        <v>6307.070000000001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6175.71</v>
      </c>
      <c r="D8" s="29">
        <f aca="true" t="shared" si="0" ref="D8:D16">+C8/$C$16*100</f>
        <v>68.08778665383639</v>
      </c>
      <c r="E8" s="29">
        <v>4293.438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1597.39</v>
      </c>
      <c r="D9" s="29">
        <f t="shared" si="0"/>
        <v>17.611375780755854</v>
      </c>
      <c r="E9" s="29">
        <v>1219.912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503.02</v>
      </c>
      <c r="D10" s="29">
        <f t="shared" si="0"/>
        <v>5.5458430597636195</v>
      </c>
      <c r="E10" s="29">
        <v>394.344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461.65</v>
      </c>
      <c r="D11" s="29">
        <f t="shared" si="0"/>
        <v>5.089734898294053</v>
      </c>
      <c r="E11" s="29">
        <v>399.376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332.447</v>
      </c>
      <c r="D12" s="30">
        <f t="shared" si="0"/>
        <v>3.6652596073500776</v>
      </c>
      <c r="E12" s="30">
        <v>220.032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315.983</v>
      </c>
      <c r="D14" s="29">
        <f t="shared" si="0"/>
        <v>3.4837424507043213</v>
      </c>
      <c r="E14" s="29">
        <v>207.412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16.464</v>
      </c>
      <c r="D15" s="29">
        <f t="shared" si="0"/>
        <v>0.18151715664575607</v>
      </c>
      <c r="E15" s="29">
        <v>12.62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9070.217</v>
      </c>
      <c r="D16" s="32">
        <f t="shared" si="0"/>
        <v>100</v>
      </c>
      <c r="E16" s="32">
        <v>6527.102000000001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216</v>
      </c>
      <c r="B18" s="120"/>
      <c r="C18" s="120"/>
      <c r="D18" s="120"/>
      <c r="E18" s="120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ABRIL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6175.709999999999</v>
      </c>
      <c r="D31" s="30">
        <f aca="true" t="shared" si="1" ref="D31:D48">+C31/$C$49*100</f>
        <v>68.08779416058009</v>
      </c>
      <c r="E31" s="30">
        <v>4293.444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2450.74</v>
      </c>
      <c r="D32" s="29">
        <f t="shared" si="1"/>
        <v>27.019643192620773</v>
      </c>
      <c r="E32" s="29">
        <v>1656.7</v>
      </c>
      <c r="F32" s="28"/>
    </row>
    <row r="33" spans="1:6" ht="16.5" customHeight="1">
      <c r="A33" s="4" t="s">
        <v>62</v>
      </c>
      <c r="B33" s="29">
        <v>21169.918</v>
      </c>
      <c r="C33" s="29">
        <v>1896.401</v>
      </c>
      <c r="D33" s="29">
        <f t="shared" si="1"/>
        <v>20.908002631910865</v>
      </c>
      <c r="E33" s="29">
        <v>1273.424</v>
      </c>
      <c r="F33" s="28"/>
    </row>
    <row r="34" spans="1:6" ht="16.5" customHeight="1">
      <c r="A34" s="4" t="s">
        <v>63</v>
      </c>
      <c r="B34" s="29">
        <v>214.769</v>
      </c>
      <c r="C34" s="29">
        <v>29.199</v>
      </c>
      <c r="D34" s="29">
        <f t="shared" si="1"/>
        <v>0.3219217712125048</v>
      </c>
      <c r="E34" s="29">
        <v>20.767</v>
      </c>
      <c r="F34" s="28"/>
    </row>
    <row r="35" spans="1:6" ht="16.5" customHeight="1">
      <c r="A35" s="4" t="s">
        <v>64</v>
      </c>
      <c r="B35" s="29">
        <v>2099</v>
      </c>
      <c r="C35" s="29">
        <v>257.898</v>
      </c>
      <c r="D35" s="29">
        <f t="shared" si="1"/>
        <v>2.8433501473393807</v>
      </c>
      <c r="E35" s="29">
        <v>179.702</v>
      </c>
      <c r="F35" s="28"/>
    </row>
    <row r="36" spans="1:6" ht="16.5" customHeight="1">
      <c r="A36" s="4" t="s">
        <v>65</v>
      </c>
      <c r="B36" s="29">
        <v>2769.578</v>
      </c>
      <c r="C36" s="29">
        <v>261.582</v>
      </c>
      <c r="D36" s="29">
        <f t="shared" si="1"/>
        <v>2.8839666001338893</v>
      </c>
      <c r="E36" s="29">
        <v>178.838</v>
      </c>
      <c r="F36" s="28"/>
    </row>
    <row r="37" spans="1:6" ht="16.5" customHeight="1">
      <c r="A37" s="4" t="s">
        <v>66</v>
      </c>
      <c r="B37" s="29">
        <v>43.969</v>
      </c>
      <c r="C37" s="29">
        <v>5.66</v>
      </c>
      <c r="D37" s="29">
        <f t="shared" si="1"/>
        <v>0.06240204202413703</v>
      </c>
      <c r="E37" s="29">
        <v>3.969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3724.97</v>
      </c>
      <c r="D38" s="29">
        <f t="shared" si="1"/>
        <v>41.06815096795931</v>
      </c>
      <c r="E38" s="29">
        <v>2636.744</v>
      </c>
      <c r="F38" s="28"/>
    </row>
    <row r="39" spans="1:6" ht="16.5" customHeight="1">
      <c r="A39" s="4" t="s">
        <v>68</v>
      </c>
      <c r="B39" s="29">
        <v>20223.767</v>
      </c>
      <c r="C39" s="29">
        <v>996.396</v>
      </c>
      <c r="D39" s="29">
        <f t="shared" si="1"/>
        <v>10.985361318848415</v>
      </c>
      <c r="E39" s="29">
        <v>963.786</v>
      </c>
      <c r="F39" s="28"/>
    </row>
    <row r="40" spans="1:6" ht="16.5" customHeight="1">
      <c r="A40" s="4" t="s">
        <v>69</v>
      </c>
      <c r="B40" s="29">
        <v>1251.791</v>
      </c>
      <c r="C40" s="29">
        <v>51.129</v>
      </c>
      <c r="D40" s="29">
        <f t="shared" si="1"/>
        <v>0.5637021213166258</v>
      </c>
      <c r="E40" s="29">
        <v>47.859</v>
      </c>
      <c r="F40" s="28"/>
    </row>
    <row r="41" spans="1:6" ht="16.5" customHeight="1">
      <c r="A41" s="4" t="s">
        <v>70</v>
      </c>
      <c r="B41" s="29">
        <v>19807.816</v>
      </c>
      <c r="C41" s="29">
        <v>1717.37</v>
      </c>
      <c r="D41" s="29">
        <f t="shared" si="1"/>
        <v>18.934168712189436</v>
      </c>
      <c r="E41" s="29">
        <v>1277.358</v>
      </c>
      <c r="F41" s="28"/>
    </row>
    <row r="42" spans="1:6" ht="16.5" customHeight="1">
      <c r="A42" s="4" t="s">
        <v>71</v>
      </c>
      <c r="B42" s="29">
        <v>1678.3</v>
      </c>
      <c r="C42" s="29">
        <v>128.861</v>
      </c>
      <c r="D42" s="29">
        <f t="shared" si="1"/>
        <v>1.4207048652424596</v>
      </c>
      <c r="E42" s="29">
        <v>111.567</v>
      </c>
      <c r="F42" s="28"/>
    </row>
    <row r="43" spans="1:6" ht="16.5" customHeight="1">
      <c r="A43" s="4" t="s">
        <v>72</v>
      </c>
      <c r="B43" s="29">
        <v>1219.077</v>
      </c>
      <c r="C43" s="29">
        <v>80.447</v>
      </c>
      <c r="D43" s="29">
        <f t="shared" si="1"/>
        <v>0.8869358789250446</v>
      </c>
      <c r="E43" s="29">
        <v>66.36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0.1299969041531095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738.976</v>
      </c>
      <c r="D45" s="29">
        <f t="shared" si="1"/>
        <v>8.14728116728422</v>
      </c>
      <c r="E45" s="29">
        <v>158.023</v>
      </c>
      <c r="F45" s="28"/>
    </row>
    <row r="46" spans="1:6" ht="18" customHeight="1">
      <c r="A46" s="9" t="s">
        <v>89</v>
      </c>
      <c r="B46" s="30">
        <v>5084.777</v>
      </c>
      <c r="C46" s="30">
        <v>503.016</v>
      </c>
      <c r="D46" s="30">
        <f t="shared" si="1"/>
        <v>5.545799570815073</v>
      </c>
      <c r="E46" s="30">
        <v>394.344</v>
      </c>
      <c r="F46" s="28"/>
    </row>
    <row r="47" spans="1:6" ht="30">
      <c r="A47" s="34" t="s">
        <v>74</v>
      </c>
      <c r="B47" s="36">
        <v>25815.67</v>
      </c>
      <c r="C47" s="36">
        <f>9070.22-6678.73</f>
        <v>2391.49</v>
      </c>
      <c r="D47" s="36">
        <f t="shared" si="1"/>
        <v>26.36640626860485</v>
      </c>
      <c r="E47" s="36">
        <v>1839.3100000000004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0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9070.215999999999</v>
      </c>
      <c r="D49" s="36">
        <f>+C49/$C$49*100</f>
        <v>100</v>
      </c>
      <c r="E49" s="36">
        <v>6527.098000000001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33371.317</v>
      </c>
      <c r="D66" s="30">
        <f>+C66/$C$75*100</f>
        <v>97.58300785747606</v>
      </c>
      <c r="E66" s="30">
        <v>22719.184</v>
      </c>
    </row>
    <row r="67" spans="1:5" ht="15">
      <c r="A67" s="4" t="s">
        <v>4</v>
      </c>
      <c r="B67" s="29">
        <v>72716.405</v>
      </c>
      <c r="C67" s="29">
        <v>24468.81</v>
      </c>
      <c r="D67" s="29">
        <f>+C67/$C$75*100</f>
        <v>71.55066965121841</v>
      </c>
      <c r="E67" s="29">
        <v>16260.285</v>
      </c>
    </row>
    <row r="68" spans="1:5" ht="15">
      <c r="A68" s="4" t="s">
        <v>5</v>
      </c>
      <c r="B68" s="29">
        <v>17919.446</v>
      </c>
      <c r="C68" s="29">
        <v>5281.73</v>
      </c>
      <c r="D68" s="29">
        <f aca="true" t="shared" si="2" ref="D68:D75">+C68/$C$75*100</f>
        <v>15.444613710962232</v>
      </c>
      <c r="E68" s="29">
        <v>3737.971</v>
      </c>
    </row>
    <row r="69" spans="1:5" ht="15">
      <c r="A69" s="4" t="s">
        <v>6</v>
      </c>
      <c r="B69" s="29">
        <v>5084.777</v>
      </c>
      <c r="C69" s="29">
        <v>1931.117</v>
      </c>
      <c r="D69" s="29">
        <f t="shared" si="2"/>
        <v>5.646891472239636</v>
      </c>
      <c r="E69" s="29">
        <v>1449.091</v>
      </c>
    </row>
    <row r="70" spans="1:5" ht="15">
      <c r="A70" s="4" t="s">
        <v>7</v>
      </c>
      <c r="B70" s="29">
        <v>5479.447</v>
      </c>
      <c r="C70" s="29">
        <v>1689.66</v>
      </c>
      <c r="D70" s="29">
        <f t="shared" si="2"/>
        <v>4.940833023055788</v>
      </c>
      <c r="E70" s="29">
        <v>1271.837</v>
      </c>
    </row>
    <row r="71" spans="1:5" ht="15">
      <c r="A71" s="9" t="s">
        <v>8</v>
      </c>
      <c r="B71" s="30">
        <v>2469.081</v>
      </c>
      <c r="C71" s="30">
        <f>SUM(C72:C74)</f>
        <v>826.56</v>
      </c>
      <c r="D71" s="30">
        <f t="shared" si="2"/>
        <v>2.416992142523935</v>
      </c>
      <c r="E71" s="30">
        <v>497.573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>
        <v>0.048</v>
      </c>
    </row>
    <row r="73" spans="1:5" ht="15">
      <c r="A73" s="4" t="s">
        <v>10</v>
      </c>
      <c r="B73" s="29">
        <v>2294.496</v>
      </c>
      <c r="C73" s="29">
        <v>758.774</v>
      </c>
      <c r="D73" s="29">
        <f t="shared" si="2"/>
        <v>2.218775159639296</v>
      </c>
      <c r="E73" s="29">
        <v>446.75</v>
      </c>
    </row>
    <row r="74" spans="1:5" ht="15">
      <c r="A74" s="4" t="s">
        <v>11</v>
      </c>
      <c r="B74" s="29">
        <v>174.585</v>
      </c>
      <c r="C74" s="29">
        <v>67.786</v>
      </c>
      <c r="D74" s="29">
        <f t="shared" si="2"/>
        <v>0.19821698288463932</v>
      </c>
      <c r="E74" s="29">
        <v>50.775</v>
      </c>
    </row>
    <row r="75" spans="1:5" ht="15">
      <c r="A75" s="10" t="s">
        <v>13</v>
      </c>
      <c r="B75" s="32">
        <v>103669.156</v>
      </c>
      <c r="C75" s="32">
        <f>+C71+C66</f>
        <v>34197.877</v>
      </c>
      <c r="D75" s="32">
        <f t="shared" si="2"/>
        <v>100</v>
      </c>
      <c r="E75" s="32">
        <v>23216.757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221</v>
      </c>
      <c r="B77" s="120"/>
      <c r="C77" s="120"/>
      <c r="D77" s="120"/>
      <c r="E77" s="120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ABRIL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24468.805</v>
      </c>
      <c r="D90" s="30">
        <f>+C90/$C$108*100</f>
        <v>71.55064456915783</v>
      </c>
      <c r="E90" s="30">
        <v>16260.285</v>
      </c>
    </row>
    <row r="91" spans="1:5" ht="15">
      <c r="A91" s="4" t="s">
        <v>61</v>
      </c>
      <c r="B91" s="29">
        <v>26297.234000000004</v>
      </c>
      <c r="C91" s="29">
        <f>SUM(C92:C96)</f>
        <v>8850.859999999999</v>
      </c>
      <c r="D91" s="29">
        <f>+C91/$C$108*100</f>
        <v>25.881310427353366</v>
      </c>
      <c r="E91" s="29">
        <v>6112.32</v>
      </c>
    </row>
    <row r="92" spans="1:5" ht="15">
      <c r="A92" s="4" t="s">
        <v>62</v>
      </c>
      <c r="B92" s="29">
        <v>21169.918</v>
      </c>
      <c r="C92" s="29">
        <v>6877.224</v>
      </c>
      <c r="D92" s="29">
        <f aca="true" t="shared" si="3" ref="D92:D108">+C92/$C$108*100</f>
        <v>20.110087519455153</v>
      </c>
      <c r="E92" s="29">
        <v>4774.634</v>
      </c>
    </row>
    <row r="93" spans="1:5" ht="15">
      <c r="A93" s="4" t="s">
        <v>63</v>
      </c>
      <c r="B93" s="29">
        <v>214.769</v>
      </c>
      <c r="C93" s="29">
        <v>72.267</v>
      </c>
      <c r="D93" s="29">
        <f t="shared" si="3"/>
        <v>0.2113201045608614</v>
      </c>
      <c r="E93" s="29">
        <v>50.642</v>
      </c>
    </row>
    <row r="94" spans="1:5" ht="15">
      <c r="A94" s="4" t="s">
        <v>64</v>
      </c>
      <c r="B94" s="29">
        <v>2099</v>
      </c>
      <c r="C94" s="29">
        <v>938.56</v>
      </c>
      <c r="D94" s="29">
        <f t="shared" si="3"/>
        <v>2.7444974516258056</v>
      </c>
      <c r="E94" s="29">
        <v>620.499</v>
      </c>
    </row>
    <row r="95" spans="1:5" ht="15">
      <c r="A95" s="4" t="s">
        <v>65</v>
      </c>
      <c r="B95" s="29">
        <v>2769.578</v>
      </c>
      <c r="C95" s="29">
        <v>942.114</v>
      </c>
      <c r="D95" s="29">
        <f t="shared" si="3"/>
        <v>2.7548899080943086</v>
      </c>
      <c r="E95" s="29">
        <v>651.604</v>
      </c>
    </row>
    <row r="96" spans="1:5" ht="15">
      <c r="A96" s="4" t="s">
        <v>66</v>
      </c>
      <c r="B96" s="29">
        <v>43.969</v>
      </c>
      <c r="C96" s="29">
        <v>20.695</v>
      </c>
      <c r="D96" s="29">
        <f t="shared" si="3"/>
        <v>0.06051544361723923</v>
      </c>
      <c r="E96" s="29">
        <v>14.941</v>
      </c>
    </row>
    <row r="97" spans="1:5" ht="15">
      <c r="A97" s="4" t="s">
        <v>67</v>
      </c>
      <c r="B97" s="29">
        <v>46419.170999999995</v>
      </c>
      <c r="C97" s="29">
        <f>SUM(C98:C104)</f>
        <v>15617.945</v>
      </c>
      <c r="D97" s="29">
        <f t="shared" si="3"/>
        <v>45.669334141804455</v>
      </c>
      <c r="E97" s="29">
        <v>10147.965</v>
      </c>
    </row>
    <row r="98" spans="1:5" ht="15">
      <c r="A98" s="4" t="s">
        <v>68</v>
      </c>
      <c r="B98" s="29">
        <v>20223.767</v>
      </c>
      <c r="C98" s="29">
        <v>5082.587</v>
      </c>
      <c r="D98" s="29">
        <f t="shared" si="3"/>
        <v>14.862285915835374</v>
      </c>
      <c r="E98" s="29">
        <v>3945.144</v>
      </c>
    </row>
    <row r="99" spans="1:5" ht="15">
      <c r="A99" s="4" t="s">
        <v>69</v>
      </c>
      <c r="B99" s="29">
        <v>1251.791</v>
      </c>
      <c r="C99" s="29">
        <v>175.658</v>
      </c>
      <c r="D99" s="29">
        <f t="shared" si="3"/>
        <v>0.5136516934001937</v>
      </c>
      <c r="E99" s="29">
        <v>168.954</v>
      </c>
    </row>
    <row r="100" spans="1:5" ht="15">
      <c r="A100" s="4" t="s">
        <v>70</v>
      </c>
      <c r="B100" s="29">
        <v>19807.816</v>
      </c>
      <c r="C100" s="29">
        <v>6531.822</v>
      </c>
      <c r="D100" s="29">
        <f t="shared" si="3"/>
        <v>19.100077601297063</v>
      </c>
      <c r="E100" s="29">
        <v>4784.689</v>
      </c>
    </row>
    <row r="101" spans="1:5" ht="15">
      <c r="A101" s="4" t="s">
        <v>71</v>
      </c>
      <c r="B101" s="29">
        <v>1678.3</v>
      </c>
      <c r="C101" s="29">
        <v>503.792</v>
      </c>
      <c r="D101" s="29">
        <f t="shared" si="3"/>
        <v>1.4731672563815503</v>
      </c>
      <c r="E101" s="29">
        <v>404.534</v>
      </c>
    </row>
    <row r="102" spans="1:5" ht="15">
      <c r="A102" s="4" t="s">
        <v>72</v>
      </c>
      <c r="B102" s="29">
        <v>1219.077</v>
      </c>
      <c r="C102" s="29">
        <v>298.255</v>
      </c>
      <c r="D102" s="29">
        <f t="shared" si="3"/>
        <v>0.8721446550403326</v>
      </c>
      <c r="E102" s="29">
        <v>262.784</v>
      </c>
    </row>
    <row r="103" spans="1:5" ht="15">
      <c r="A103" s="4" t="s">
        <v>73</v>
      </c>
      <c r="B103" s="29">
        <v>171.489</v>
      </c>
      <c r="C103" s="29">
        <v>77.163</v>
      </c>
      <c r="D103" s="29">
        <f t="shared" si="3"/>
        <v>0.22563678066378498</v>
      </c>
      <c r="E103" s="29">
        <v>77.164</v>
      </c>
    </row>
    <row r="104" spans="1:5" ht="15">
      <c r="A104" s="4" t="s">
        <v>66</v>
      </c>
      <c r="B104" s="29">
        <v>2066.931</v>
      </c>
      <c r="C104" s="29">
        <v>2948.668</v>
      </c>
      <c r="D104" s="29">
        <f t="shared" si="3"/>
        <v>8.622370239186159</v>
      </c>
      <c r="E104" s="29">
        <v>504.696</v>
      </c>
    </row>
    <row r="105" spans="1:5" ht="21.75" customHeight="1">
      <c r="A105" s="9" t="s">
        <v>89</v>
      </c>
      <c r="B105" s="30">
        <v>5084.777</v>
      </c>
      <c r="C105" s="30">
        <v>1931.117</v>
      </c>
      <c r="D105" s="30">
        <f t="shared" si="3"/>
        <v>5.646890646619577</v>
      </c>
      <c r="E105" s="30">
        <v>1449.091</v>
      </c>
    </row>
    <row r="106" spans="1:5" ht="30">
      <c r="A106" s="34" t="s">
        <v>74</v>
      </c>
      <c r="B106" s="36">
        <v>25815.67</v>
      </c>
      <c r="C106" s="36">
        <f>34197.88-26399.92</f>
        <v>7797.959999999999</v>
      </c>
      <c r="D106" s="36">
        <f t="shared" si="3"/>
        <v>22.8024647842226</v>
      </c>
      <c r="E106" s="36">
        <v>5490.019999999997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17.36</v>
      </c>
    </row>
    <row r="108" spans="1:5" ht="15.75">
      <c r="A108" s="37" t="s">
        <v>76</v>
      </c>
      <c r="B108" s="36">
        <v>103669.162</v>
      </c>
      <c r="C108" s="36">
        <f>+C106+C107+C90+C105</f>
        <v>34197.882</v>
      </c>
      <c r="D108" s="36">
        <f t="shared" si="3"/>
        <v>100</v>
      </c>
      <c r="E108" s="36">
        <v>23216.755999999998</v>
      </c>
    </row>
    <row r="109" spans="1:5" ht="47.25" customHeight="1">
      <c r="A109" s="119" t="s">
        <v>90</v>
      </c>
      <c r="B109" s="119"/>
      <c r="C109" s="119"/>
      <c r="D109" s="119"/>
      <c r="E109" s="119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22">
      <selection activeCell="A2" sqref="A2:IV137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8645.433218999999</v>
      </c>
      <c r="D7" s="30">
        <f aca="true" t="shared" si="0" ref="D7:D29">+C7/$C$30*100</f>
        <v>93.86040409136731</v>
      </c>
      <c r="E7" s="30">
        <v>6923.996</v>
      </c>
      <c r="F7" s="27"/>
      <c r="G7" s="38"/>
    </row>
    <row r="8" spans="1:7" ht="15">
      <c r="A8" s="12" t="s">
        <v>21</v>
      </c>
      <c r="B8" s="29">
        <v>40688.899</v>
      </c>
      <c r="C8" s="29">
        <v>3889.785</v>
      </c>
      <c r="D8" s="29">
        <f t="shared" si="0"/>
        <v>42.23001701362622</v>
      </c>
      <c r="E8" s="29">
        <v>3086.606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1162.016</v>
      </c>
      <c r="D9" s="29">
        <f t="shared" si="0"/>
        <v>12.615595836300947</v>
      </c>
      <c r="E9" s="29">
        <v>956.332</v>
      </c>
      <c r="F9" s="27"/>
      <c r="G9" s="27"/>
    </row>
    <row r="10" spans="1:7" ht="15">
      <c r="A10" s="12" t="s">
        <v>23</v>
      </c>
      <c r="B10" s="29">
        <v>2170.32</v>
      </c>
      <c r="C10" s="29">
        <v>153.757</v>
      </c>
      <c r="D10" s="29">
        <f t="shared" si="0"/>
        <v>1.6692852499467516</v>
      </c>
      <c r="E10" s="29">
        <v>120.924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1001.56</v>
      </c>
      <c r="D11" s="29">
        <f t="shared" si="0"/>
        <v>10.873581917809718</v>
      </c>
      <c r="E11" s="29">
        <v>872.975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6.699</v>
      </c>
      <c r="D12" s="29">
        <f t="shared" si="0"/>
        <v>0.07272866854447792</v>
      </c>
      <c r="E12" s="29">
        <v>-37.567</v>
      </c>
      <c r="F12" s="27"/>
      <c r="G12" s="27"/>
    </row>
    <row r="13" spans="1:7" ht="15">
      <c r="A13" s="12" t="s">
        <v>26</v>
      </c>
      <c r="B13" s="29">
        <v>172.5</v>
      </c>
      <c r="C13" s="29">
        <v>29.198</v>
      </c>
      <c r="D13" s="29">
        <f t="shared" si="0"/>
        <v>0.31699233679081446</v>
      </c>
      <c r="E13" s="29">
        <v>5.275</v>
      </c>
      <c r="F13" s="27"/>
      <c r="G13" s="27"/>
    </row>
    <row r="14" spans="1:7" ht="15">
      <c r="A14" s="12" t="s">
        <v>27</v>
      </c>
      <c r="B14" s="29">
        <v>16373.954</v>
      </c>
      <c r="C14" s="29">
        <v>1687.32</v>
      </c>
      <c r="D14" s="29">
        <f t="shared" si="0"/>
        <v>18.318635170692414</v>
      </c>
      <c r="E14" s="29">
        <v>1318.015</v>
      </c>
      <c r="F14" s="27"/>
      <c r="G14" s="27"/>
    </row>
    <row r="15" spans="1:7" ht="15">
      <c r="A15" s="12" t="s">
        <v>28</v>
      </c>
      <c r="B15" s="29">
        <v>3681.133</v>
      </c>
      <c r="C15" s="29">
        <v>325.54</v>
      </c>
      <c r="D15" s="29">
        <f t="shared" si="0"/>
        <v>3.5342723925913333</v>
      </c>
      <c r="E15" s="29">
        <v>303.618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1551.574219</v>
      </c>
      <c r="D16" s="29">
        <f t="shared" si="0"/>
        <v>16.844891341365607</v>
      </c>
      <c r="E16" s="29">
        <v>1254.1499999999999</v>
      </c>
      <c r="F16" s="27"/>
      <c r="G16" s="27"/>
    </row>
    <row r="17" spans="1:7" ht="15">
      <c r="A17" s="12" t="s">
        <v>30</v>
      </c>
      <c r="B17" s="29">
        <v>8089.624</v>
      </c>
      <c r="C17" s="29">
        <f>713138.979/1000</f>
        <v>713.1389790000001</v>
      </c>
      <c r="D17" s="29">
        <f t="shared" si="0"/>
        <v>7.7422971234271385</v>
      </c>
      <c r="E17" s="29">
        <v>694.982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768.3355750000001</v>
      </c>
      <c r="D18" s="29">
        <f t="shared" si="0"/>
        <v>8.341547001807113</v>
      </c>
      <c r="E18" s="29">
        <v>526.861</v>
      </c>
      <c r="F18" s="27"/>
      <c r="G18" s="27"/>
    </row>
    <row r="19" spans="1:7" ht="15">
      <c r="A19" s="12" t="s">
        <v>198</v>
      </c>
      <c r="B19" s="44">
        <v>8660.449</v>
      </c>
      <c r="C19" s="29">
        <f>721996.56/1000</f>
        <v>721.99656</v>
      </c>
      <c r="D19" s="29">
        <f t="shared" si="0"/>
        <v>7.8384607407812</v>
      </c>
      <c r="E19" s="29">
        <v>473.015</v>
      </c>
      <c r="F19" s="27"/>
      <c r="G19" s="27"/>
    </row>
    <row r="20" spans="1:7" ht="15">
      <c r="A20" s="12" t="s">
        <v>32</v>
      </c>
      <c r="B20" s="44">
        <v>483.61</v>
      </c>
      <c r="C20" s="29">
        <f>46339.015/1000</f>
        <v>46.339014999999996</v>
      </c>
      <c r="D20" s="29">
        <f t="shared" si="0"/>
        <v>0.5030862610259128</v>
      </c>
      <c r="E20" s="29">
        <v>53.846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70099.665/1000</f>
        <v>70.09966499999999</v>
      </c>
      <c r="D21" s="29">
        <f t="shared" si="0"/>
        <v>0.7610472161313536</v>
      </c>
      <c r="E21" s="29">
        <v>32.307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565.515</v>
      </c>
      <c r="D22" s="31">
        <f t="shared" si="0"/>
        <v>6.139595908632695</v>
      </c>
      <c r="E22" s="31">
        <v>551.979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429.09900000000005</v>
      </c>
      <c r="D23" s="29">
        <f t="shared" si="0"/>
        <v>4.65857574918151</v>
      </c>
      <c r="E23" s="29">
        <v>294.586</v>
      </c>
      <c r="F23" s="27"/>
      <c r="G23" s="27"/>
    </row>
    <row r="24" spans="1:7" ht="15">
      <c r="A24" s="12" t="s">
        <v>36</v>
      </c>
      <c r="B24" s="29">
        <v>137.7</v>
      </c>
      <c r="C24" s="29">
        <v>0.115</v>
      </c>
      <c r="D24" s="29">
        <f t="shared" si="0"/>
        <v>0.001248514238336313</v>
      </c>
      <c r="E24" s="29">
        <v>0.163</v>
      </c>
      <c r="F24" s="27"/>
      <c r="G24" s="27"/>
    </row>
    <row r="25" spans="1:7" ht="15">
      <c r="A25" s="12" t="s">
        <v>37</v>
      </c>
      <c r="B25" s="29">
        <v>6075.93</v>
      </c>
      <c r="C25" s="29">
        <v>344.373</v>
      </c>
      <c r="D25" s="29">
        <f t="shared" si="0"/>
        <v>3.738735598248618</v>
      </c>
      <c r="E25" s="29">
        <v>186.583</v>
      </c>
      <c r="F25" s="27"/>
      <c r="G25" s="27"/>
    </row>
    <row r="26" spans="1:7" ht="15">
      <c r="A26" s="12" t="s">
        <v>38</v>
      </c>
      <c r="B26" s="29">
        <v>960.701</v>
      </c>
      <c r="C26" s="29">
        <v>10.821</v>
      </c>
      <c r="D26" s="29">
        <f t="shared" si="0"/>
        <v>0.11747976150467167</v>
      </c>
      <c r="E26" s="29">
        <v>41.68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73.79</v>
      </c>
      <c r="D27" s="29">
        <f t="shared" si="0"/>
        <v>0.8011118751898829</v>
      </c>
      <c r="E27" s="29">
        <v>66.16</v>
      </c>
      <c r="F27" s="27"/>
      <c r="G27" s="27"/>
    </row>
    <row r="28" spans="1:7" ht="15">
      <c r="A28" s="12" t="s">
        <v>39</v>
      </c>
      <c r="B28" s="29">
        <v>3044.935</v>
      </c>
      <c r="C28" s="29">
        <v>130.92</v>
      </c>
      <c r="D28" s="29">
        <f t="shared" si="0"/>
        <v>1.4213520355042615</v>
      </c>
      <c r="E28" s="29">
        <v>241.421</v>
      </c>
      <c r="F28" s="27"/>
      <c r="G28" s="27"/>
    </row>
    <row r="29" spans="1:7" ht="15">
      <c r="A29" s="12" t="s">
        <v>40</v>
      </c>
      <c r="B29" s="29">
        <v>382.779</v>
      </c>
      <c r="C29" s="29">
        <v>5.496</v>
      </c>
      <c r="D29" s="29">
        <f t="shared" si="0"/>
        <v>0.05966812394692501</v>
      </c>
      <c r="E29" s="29">
        <v>15.972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9210.948218999998</v>
      </c>
      <c r="D30" s="32">
        <f>+C30/$C$30*100</f>
        <v>100</v>
      </c>
      <c r="E30" s="32">
        <v>7475.975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0" t="s">
        <v>226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227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207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1695.518</v>
      </c>
      <c r="D46" s="29">
        <f>+C46/$C$58*100</f>
        <v>16.888051683363795</v>
      </c>
      <c r="E46" s="29">
        <v>1348.229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899.444</v>
      </c>
      <c r="D48" s="29">
        <f>+C48/$C$58*100</f>
        <v>8.958829548427952</v>
      </c>
      <c r="E48" s="29">
        <v>616.856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5712.538</v>
      </c>
      <c r="D50" s="29">
        <f>+C50/$C$58*100</f>
        <v>56.89921132490462</v>
      </c>
      <c r="E50" s="29">
        <v>4822.661</v>
      </c>
      <c r="F50" s="27"/>
      <c r="G50" s="27"/>
    </row>
    <row r="51" spans="1:8" ht="15">
      <c r="A51" s="17"/>
      <c r="B51" s="40"/>
      <c r="C51" s="29"/>
      <c r="D51" s="29"/>
      <c r="E51" s="29"/>
      <c r="F51" s="27"/>
      <c r="G51" s="27"/>
      <c r="H51" s="41"/>
    </row>
    <row r="52" spans="1:8" ht="15">
      <c r="A52" s="16" t="s">
        <v>46</v>
      </c>
      <c r="B52" s="39">
        <v>10640.08</v>
      </c>
      <c r="C52" s="29">
        <v>874.201</v>
      </c>
      <c r="D52" s="29">
        <f>+C52/$C$58*100</f>
        <v>8.707398959874395</v>
      </c>
      <c r="E52" s="29">
        <v>682.986</v>
      </c>
      <c r="F52" s="27"/>
      <c r="G52" s="27"/>
      <c r="H52" s="41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30.424</v>
      </c>
      <c r="D54" s="29">
        <f>+C54/$C$58*100</f>
        <v>0.3030354643328234</v>
      </c>
      <c r="E54" s="29">
        <v>5.245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827.624</v>
      </c>
      <c r="D56" s="29">
        <f>+C56/$C$58*100</f>
        <v>8.243473019096392</v>
      </c>
      <c r="E56" s="29">
        <v>872.284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10039.749000000002</v>
      </c>
      <c r="D58" s="19">
        <f>+C58/$C$58*100</f>
        <v>100</v>
      </c>
      <c r="E58" s="19">
        <v>8348.261</v>
      </c>
      <c r="F58" s="27"/>
      <c r="G58" s="27"/>
    </row>
    <row r="59" spans="1:7" ht="30.75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32.25" customHeight="1">
      <c r="A60" s="121" t="s">
        <v>228</v>
      </c>
      <c r="B60" s="121"/>
      <c r="C60" s="121"/>
      <c r="D60" s="121"/>
      <c r="E60" s="121"/>
      <c r="F60" s="20"/>
      <c r="G60" s="20"/>
    </row>
    <row r="61" spans="1:7" ht="16.5" customHeight="1">
      <c r="A61" s="120" t="s">
        <v>229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31080.588355000004</v>
      </c>
      <c r="D74" s="30">
        <f>+C74/$C$97*100</f>
        <v>94.56651995732312</v>
      </c>
      <c r="E74" s="30">
        <v>22354.501</v>
      </c>
    </row>
    <row r="75" spans="1:5" ht="15">
      <c r="A75" s="12" t="s">
        <v>21</v>
      </c>
      <c r="B75" s="29">
        <v>40688.899</v>
      </c>
      <c r="C75" s="29">
        <v>13942.572</v>
      </c>
      <c r="D75" s="29">
        <f aca="true" t="shared" si="1" ref="D75:D97">+C75/$C$97*100</f>
        <v>42.421993375241385</v>
      </c>
      <c r="E75" s="29">
        <v>10131.846</v>
      </c>
    </row>
    <row r="76" spans="1:5" ht="15">
      <c r="A76" s="12" t="s">
        <v>22</v>
      </c>
      <c r="B76" s="29">
        <v>12729.483</v>
      </c>
      <c r="C76" s="29">
        <f>SUM(C77:C79)</f>
        <v>4026.038</v>
      </c>
      <c r="D76" s="29">
        <f t="shared" si="1"/>
        <v>12.24971672116666</v>
      </c>
      <c r="E76" s="29">
        <v>2993.453</v>
      </c>
    </row>
    <row r="77" spans="1:5" ht="15">
      <c r="A77" s="12" t="s">
        <v>23</v>
      </c>
      <c r="B77" s="29">
        <v>2170.32</v>
      </c>
      <c r="C77" s="29">
        <v>503.366</v>
      </c>
      <c r="D77" s="29">
        <f t="shared" si="1"/>
        <v>1.5315530819795482</v>
      </c>
      <c r="E77" s="29">
        <v>406.082</v>
      </c>
    </row>
    <row r="78" spans="1:5" ht="15">
      <c r="A78" s="12" t="s">
        <v>24</v>
      </c>
      <c r="B78" s="29">
        <v>11130.893</v>
      </c>
      <c r="C78" s="29">
        <v>3505.411</v>
      </c>
      <c r="D78" s="29">
        <f t="shared" si="1"/>
        <v>10.665644919710529</v>
      </c>
      <c r="E78" s="29">
        <v>2691.777</v>
      </c>
    </row>
    <row r="79" spans="1:5" ht="15">
      <c r="A79" s="12" t="s">
        <v>25</v>
      </c>
      <c r="B79" s="29">
        <v>-571.7299999999996</v>
      </c>
      <c r="C79" s="29">
        <v>17.261</v>
      </c>
      <c r="D79" s="29">
        <f t="shared" si="1"/>
        <v>0.052518719476581606</v>
      </c>
      <c r="E79" s="29">
        <v>-104.406</v>
      </c>
    </row>
    <row r="80" spans="1:5" ht="15">
      <c r="A80" s="12" t="s">
        <v>26</v>
      </c>
      <c r="B80" s="29">
        <v>172.5</v>
      </c>
      <c r="C80" s="29">
        <v>49.363</v>
      </c>
      <c r="D80" s="29">
        <f t="shared" si="1"/>
        <v>0.15019301022666695</v>
      </c>
      <c r="E80" s="29">
        <v>12.795</v>
      </c>
    </row>
    <row r="81" spans="1:5" ht="15">
      <c r="A81" s="12" t="s">
        <v>27</v>
      </c>
      <c r="B81" s="29">
        <v>16373.954</v>
      </c>
      <c r="C81" s="29">
        <v>5860.647</v>
      </c>
      <c r="D81" s="29">
        <f t="shared" si="1"/>
        <v>17.83174067228258</v>
      </c>
      <c r="E81" s="29">
        <v>4146.191</v>
      </c>
    </row>
    <row r="82" spans="1:5" ht="15">
      <c r="A82" s="12" t="s">
        <v>28</v>
      </c>
      <c r="B82" s="29">
        <v>3681.133</v>
      </c>
      <c r="C82" s="29">
        <v>1378.436</v>
      </c>
      <c r="D82" s="29">
        <f t="shared" si="1"/>
        <v>4.194061386966065</v>
      </c>
      <c r="E82" s="29">
        <v>1067.946</v>
      </c>
    </row>
    <row r="83" spans="1:5" ht="15">
      <c r="A83" s="12" t="s">
        <v>29</v>
      </c>
      <c r="B83" s="29">
        <v>17767.093</v>
      </c>
      <c r="C83" s="29">
        <f>+C84+C85+C88</f>
        <v>5823.532355</v>
      </c>
      <c r="D83" s="29">
        <f t="shared" si="1"/>
        <v>17.718814791439762</v>
      </c>
      <c r="E83" s="29">
        <v>4002.27</v>
      </c>
    </row>
    <row r="84" spans="1:5" ht="15">
      <c r="A84" s="12" t="s">
        <v>30</v>
      </c>
      <c r="B84" s="29">
        <v>8089.624</v>
      </c>
      <c r="C84" s="29">
        <f>2428924.184/1000</f>
        <v>2428.924184</v>
      </c>
      <c r="D84" s="29">
        <f t="shared" si="1"/>
        <v>7.390301132575222</v>
      </c>
      <c r="E84" s="29">
        <v>1846.786</v>
      </c>
    </row>
    <row r="85" spans="1:5" ht="15">
      <c r="A85" s="12" t="s">
        <v>31</v>
      </c>
      <c r="B85" s="29">
        <v>9144.059000000001</v>
      </c>
      <c r="C85" s="29">
        <f>SUM(C86:C87)</f>
        <v>3185.210575</v>
      </c>
      <c r="D85" s="29">
        <f t="shared" si="1"/>
        <v>9.691395670138823</v>
      </c>
      <c r="E85" s="29">
        <v>2057.105</v>
      </c>
    </row>
    <row r="86" spans="1:5" ht="15">
      <c r="A86" s="12" t="s">
        <v>198</v>
      </c>
      <c r="B86" s="44">
        <v>8660.449</v>
      </c>
      <c r="C86" s="29">
        <f>2843857.56/1000</f>
        <v>2843.85756</v>
      </c>
      <c r="D86" s="29">
        <f t="shared" si="1"/>
        <v>8.652787058976646</v>
      </c>
      <c r="E86" s="29">
        <v>1826.666</v>
      </c>
    </row>
    <row r="87" spans="1:5" ht="15">
      <c r="A87" s="12" t="s">
        <v>32</v>
      </c>
      <c r="B87" s="44">
        <v>483.61</v>
      </c>
      <c r="C87" s="29">
        <f>341353.015/1000</f>
        <v>341.353015</v>
      </c>
      <c r="D87" s="29">
        <f t="shared" si="1"/>
        <v>1.0386086111621782</v>
      </c>
      <c r="E87" s="29">
        <v>230.439</v>
      </c>
    </row>
    <row r="88" spans="1:5" ht="15">
      <c r="A88" s="12" t="s">
        <v>33</v>
      </c>
      <c r="B88" s="44">
        <v>533.4099999999999</v>
      </c>
      <c r="C88" s="29">
        <f>209397.596/1000</f>
        <v>209.397596</v>
      </c>
      <c r="D88" s="29">
        <f t="shared" si="1"/>
        <v>0.6371179887257151</v>
      </c>
      <c r="E88" s="29">
        <v>98.379</v>
      </c>
    </row>
    <row r="89" spans="1:5" ht="15">
      <c r="A89" s="13" t="s">
        <v>34</v>
      </c>
      <c r="B89" s="31">
        <v>11602.785</v>
      </c>
      <c r="C89" s="31">
        <f>+C90+C95+C96</f>
        <v>1785.788</v>
      </c>
      <c r="D89" s="31">
        <f t="shared" si="1"/>
        <v>5.4334800426768854</v>
      </c>
      <c r="E89" s="31">
        <v>1778.069</v>
      </c>
    </row>
    <row r="90" spans="1:5" ht="15">
      <c r="A90" s="12" t="s">
        <v>35</v>
      </c>
      <c r="B90" s="29">
        <v>8175.071</v>
      </c>
      <c r="C90" s="29">
        <f>SUM(C91:C94)</f>
        <v>1311.308</v>
      </c>
      <c r="D90" s="29">
        <f t="shared" si="1"/>
        <v>3.989816175157713</v>
      </c>
      <c r="E90" s="29">
        <v>1068.676</v>
      </c>
    </row>
    <row r="91" spans="1:5" ht="15">
      <c r="A91" s="12" t="s">
        <v>36</v>
      </c>
      <c r="B91" s="29">
        <v>137.7</v>
      </c>
      <c r="C91" s="29">
        <v>8.77</v>
      </c>
      <c r="D91" s="29">
        <f t="shared" si="1"/>
        <v>0.026683805678096334</v>
      </c>
      <c r="E91" s="29">
        <v>18.458</v>
      </c>
    </row>
    <row r="92" spans="1:5" ht="15">
      <c r="A92" s="12" t="s">
        <v>37</v>
      </c>
      <c r="B92" s="29">
        <v>6075.93</v>
      </c>
      <c r="C92" s="29">
        <v>961.498</v>
      </c>
      <c r="D92" s="29">
        <f t="shared" si="1"/>
        <v>2.9254761450260283</v>
      </c>
      <c r="E92" s="29">
        <v>681.525</v>
      </c>
    </row>
    <row r="93" spans="1:5" ht="15">
      <c r="A93" s="12" t="s">
        <v>38</v>
      </c>
      <c r="B93" s="29">
        <v>960.701</v>
      </c>
      <c r="C93" s="29">
        <v>77.66</v>
      </c>
      <c r="D93" s="29">
        <f t="shared" si="1"/>
        <v>0.23629011960786325</v>
      </c>
      <c r="E93" s="29">
        <v>160.502</v>
      </c>
    </row>
    <row r="94" spans="1:5" ht="15">
      <c r="A94" s="12" t="s">
        <v>25</v>
      </c>
      <c r="B94" s="29">
        <v>1000.7399999999998</v>
      </c>
      <c r="C94" s="29">
        <v>263.38</v>
      </c>
      <c r="D94" s="29">
        <f t="shared" si="1"/>
        <v>0.8013661048457253</v>
      </c>
      <c r="E94" s="29">
        <v>208.191</v>
      </c>
    </row>
    <row r="95" spans="1:5" ht="15">
      <c r="A95" s="12" t="s">
        <v>39</v>
      </c>
      <c r="B95" s="29">
        <v>3044.935</v>
      </c>
      <c r="C95" s="29">
        <v>446.627</v>
      </c>
      <c r="D95" s="29">
        <f t="shared" si="1"/>
        <v>1.3589176828496157</v>
      </c>
      <c r="E95" s="29">
        <v>642.789</v>
      </c>
    </row>
    <row r="96" spans="1:5" ht="15">
      <c r="A96" s="12" t="s">
        <v>40</v>
      </c>
      <c r="B96" s="29">
        <v>382.779</v>
      </c>
      <c r="C96" s="29">
        <v>27.853</v>
      </c>
      <c r="D96" s="29">
        <f t="shared" si="1"/>
        <v>0.08474618466955726</v>
      </c>
      <c r="E96" s="29">
        <v>66.604</v>
      </c>
    </row>
    <row r="97" spans="1:5" ht="15">
      <c r="A97" s="14" t="s">
        <v>41</v>
      </c>
      <c r="B97" s="32">
        <v>103015.84700000001</v>
      </c>
      <c r="C97" s="32">
        <f>+C89+C74</f>
        <v>32866.376355</v>
      </c>
      <c r="D97" s="32">
        <f t="shared" si="1"/>
        <v>100</v>
      </c>
      <c r="E97" s="32">
        <v>24132.57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1" t="s">
        <v>231</v>
      </c>
      <c r="B99" s="121"/>
      <c r="C99" s="121"/>
      <c r="D99" s="121"/>
      <c r="E99" s="121"/>
    </row>
    <row r="100" spans="1:5" ht="15">
      <c r="A100" s="120" t="s">
        <v>232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6400.475</v>
      </c>
      <c r="D113" s="29">
        <f>+C113/$C$125*100</f>
        <v>17.799997385819406</v>
      </c>
      <c r="E113" s="29">
        <v>4574.594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3205.359</v>
      </c>
      <c r="D115" s="29">
        <f>+C115/$C$125*100</f>
        <v>8.914241805586725</v>
      </c>
      <c r="E115" s="29">
        <v>2328.757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20266.543</v>
      </c>
      <c r="D117" s="29">
        <f>+C117/$C$125*100</f>
        <v>56.362131313628524</v>
      </c>
      <c r="E117" s="29">
        <v>14982.064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2943.311</v>
      </c>
      <c r="D119" s="29">
        <f>+C119/$C$125*100</f>
        <v>8.185475000785644</v>
      </c>
      <c r="E119" s="29">
        <v>2231.193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50.686</v>
      </c>
      <c r="D121" s="29">
        <f>+C121/$C$125*100</f>
        <v>0.14095995492485203</v>
      </c>
      <c r="E121" s="29">
        <v>15.964</v>
      </c>
    </row>
    <row r="122" spans="1:8" ht="15">
      <c r="A122" s="17"/>
      <c r="B122" s="29"/>
      <c r="C122" s="29"/>
      <c r="D122" s="29"/>
      <c r="E122" s="29"/>
      <c r="H122" s="41"/>
    </row>
    <row r="123" spans="1:8" ht="15">
      <c r="A123" s="16" t="s">
        <v>82</v>
      </c>
      <c r="B123" s="29">
        <v>8728.021999999999</v>
      </c>
      <c r="C123" s="29">
        <v>3091.356</v>
      </c>
      <c r="D123" s="29">
        <f>+C123/$C$125*100</f>
        <v>8.597194539254842</v>
      </c>
      <c r="E123" s="29">
        <v>1896.715</v>
      </c>
      <c r="H123" s="41"/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35957.73</v>
      </c>
      <c r="D125" s="19">
        <f>+C125/$C$125*100</f>
        <v>100</v>
      </c>
      <c r="E125" s="19">
        <v>26029.287</v>
      </c>
    </row>
    <row r="126" spans="1:5" ht="32.25" customHeight="1">
      <c r="A126" s="123" t="s">
        <v>14</v>
      </c>
      <c r="B126" s="123"/>
      <c r="C126" s="123"/>
      <c r="D126" s="123"/>
      <c r="E126" s="123"/>
    </row>
    <row r="127" spans="1:5" ht="29.25" customHeight="1">
      <c r="A127" s="120" t="s">
        <v>231</v>
      </c>
      <c r="B127" s="120"/>
      <c r="C127" s="120"/>
      <c r="D127" s="120"/>
      <c r="E127" s="120"/>
    </row>
    <row r="128" spans="1:5" ht="18.75" customHeight="1">
      <c r="A128" s="120" t="s">
        <v>232</v>
      </c>
      <c r="B128" s="120"/>
      <c r="C128" s="120"/>
      <c r="D128" s="120"/>
      <c r="E128" s="120"/>
    </row>
    <row r="129" spans="1:5" ht="19.5" customHeight="1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5:E35"/>
    <mergeCell ref="A126:E126"/>
    <mergeCell ref="A63:E63"/>
    <mergeCell ref="A61:E61"/>
    <mergeCell ref="A102:E102"/>
    <mergeCell ref="A31:E31"/>
    <mergeCell ref="A59:E59"/>
    <mergeCell ref="A34:E34"/>
    <mergeCell ref="A32:E32"/>
    <mergeCell ref="A33:E33"/>
    <mergeCell ref="A62:E62"/>
    <mergeCell ref="A103:E103"/>
    <mergeCell ref="A60:E60"/>
    <mergeCell ref="A130:E130"/>
    <mergeCell ref="A98:E98"/>
    <mergeCell ref="A99:E99"/>
    <mergeCell ref="A100:E100"/>
    <mergeCell ref="A101:E101"/>
    <mergeCell ref="A128:E128"/>
    <mergeCell ref="A127:E127"/>
    <mergeCell ref="A129:E12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469.421</v>
      </c>
      <c r="C7" s="29">
        <f aca="true" t="shared" si="0" ref="C7:C13">+B7/$B$13*100</f>
        <v>11.73504386320161</v>
      </c>
      <c r="D7" s="29">
        <v>310.301</v>
      </c>
    </row>
    <row r="8" spans="1:4" ht="16.5" customHeight="1">
      <c r="A8" s="4" t="s">
        <v>51</v>
      </c>
      <c r="B8" s="29">
        <v>848.588</v>
      </c>
      <c r="C8" s="29">
        <f t="shared" si="0"/>
        <v>21.21383023296045</v>
      </c>
      <c r="D8" s="29">
        <v>595.529</v>
      </c>
    </row>
    <row r="9" spans="1:4" ht="16.5" customHeight="1">
      <c r="A9" s="4" t="s">
        <v>52</v>
      </c>
      <c r="B9" s="29">
        <v>878.374</v>
      </c>
      <c r="C9" s="29">
        <f t="shared" si="0"/>
        <v>21.95844970356216</v>
      </c>
      <c r="D9" s="29">
        <v>628.277</v>
      </c>
    </row>
    <row r="10" spans="1:4" ht="16.5" customHeight="1">
      <c r="A10" s="4" t="s">
        <v>53</v>
      </c>
      <c r="B10" s="29">
        <v>1496.061</v>
      </c>
      <c r="C10" s="29">
        <f t="shared" si="0"/>
        <v>37.39999160034439</v>
      </c>
      <c r="D10" s="29">
        <v>888.087</v>
      </c>
    </row>
    <row r="11" spans="1:4" ht="16.5" customHeight="1">
      <c r="A11" s="4" t="s">
        <v>193</v>
      </c>
      <c r="B11" s="29">
        <v>102.12</v>
      </c>
      <c r="C11" s="29">
        <f t="shared" si="0"/>
        <v>2.5528953312914178</v>
      </c>
      <c r="D11" s="29">
        <v>0</v>
      </c>
    </row>
    <row r="12" spans="1:4" ht="16.5" customHeight="1">
      <c r="A12" s="4" t="s">
        <v>54</v>
      </c>
      <c r="B12" s="29">
        <v>205.6</v>
      </c>
      <c r="C12" s="29">
        <f t="shared" si="0"/>
        <v>5.139789268639987</v>
      </c>
      <c r="D12" s="29">
        <v>97.38</v>
      </c>
    </row>
    <row r="13" spans="1:4" ht="15">
      <c r="A13" s="18" t="s">
        <v>48</v>
      </c>
      <c r="B13" s="19">
        <f>SUM(B7:B12)</f>
        <v>4000.1639999999993</v>
      </c>
      <c r="C13" s="19">
        <f t="shared" si="0"/>
        <v>100</v>
      </c>
      <c r="D13" s="19">
        <f>SUM(D7:D12)</f>
        <v>2519.574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25280621715.499996</v>
      </c>
      <c r="D11" s="71">
        <f>SUM(D12:D15)</f>
        <v>2597325656.27</v>
      </c>
      <c r="E11" s="71">
        <f>SUM(E12:E15)</f>
        <v>5493372695.929999</v>
      </c>
      <c r="F11" s="87">
        <f aca="true" t="shared" si="0" ref="F11:F20">SUM(C11:E11)</f>
        <v>33371320067.699997</v>
      </c>
    </row>
    <row r="12" spans="1:6" s="79" customFormat="1" ht="15">
      <c r="A12" s="88"/>
      <c r="B12" s="89" t="s">
        <v>102</v>
      </c>
      <c r="C12" s="90">
        <v>24047215068.93</v>
      </c>
      <c r="D12" s="90">
        <v>245961126.03</v>
      </c>
      <c r="E12" s="90">
        <v>175635293.73</v>
      </c>
      <c r="F12" s="91">
        <f t="shared" si="0"/>
        <v>24468811488.69</v>
      </c>
    </row>
    <row r="13" spans="1:6" s="79" customFormat="1" ht="15">
      <c r="A13" s="88"/>
      <c r="B13" s="89" t="s">
        <v>103</v>
      </c>
      <c r="C13" s="90">
        <v>2051672.87</v>
      </c>
      <c r="D13" s="90">
        <v>0</v>
      </c>
      <c r="E13" s="90">
        <v>5279678627.98</v>
      </c>
      <c r="F13" s="91">
        <f t="shared" si="0"/>
        <v>5281730300.849999</v>
      </c>
    </row>
    <row r="14" spans="1:6" s="79" customFormat="1" ht="15">
      <c r="A14" s="88"/>
      <c r="B14" s="89" t="s">
        <v>104</v>
      </c>
      <c r="C14" s="90">
        <v>109958340.6</v>
      </c>
      <c r="D14" s="90">
        <v>1815411886.77</v>
      </c>
      <c r="E14" s="90">
        <v>5746892.67</v>
      </c>
      <c r="F14" s="91">
        <f t="shared" si="0"/>
        <v>1931117120.04</v>
      </c>
    </row>
    <row r="15" spans="1:6" s="79" customFormat="1" ht="15">
      <c r="A15" s="88"/>
      <c r="B15" s="89" t="s">
        <v>105</v>
      </c>
      <c r="C15" s="90">
        <v>1121396633.1</v>
      </c>
      <c r="D15" s="90">
        <v>535952643.47</v>
      </c>
      <c r="E15" s="90">
        <v>32311881.55</v>
      </c>
      <c r="F15" s="91">
        <f t="shared" si="0"/>
        <v>1689661158.12</v>
      </c>
    </row>
    <row r="16" spans="1:6" ht="15">
      <c r="A16" s="85" t="s">
        <v>106</v>
      </c>
      <c r="B16" s="86" t="s">
        <v>20</v>
      </c>
      <c r="C16" s="71">
        <f>SUM(C17:C23)</f>
        <v>21255303026.67</v>
      </c>
      <c r="D16" s="71">
        <f>SUM(D17:D23)</f>
        <v>2442244046.35</v>
      </c>
      <c r="E16" s="71">
        <f>SUM(E17:E23)</f>
        <v>6589999981.2699995</v>
      </c>
      <c r="F16" s="87">
        <f t="shared" si="0"/>
        <v>30287547054.289997</v>
      </c>
    </row>
    <row r="17" spans="1:6" s="79" customFormat="1" ht="15">
      <c r="A17" s="88"/>
      <c r="B17" s="89" t="s">
        <v>107</v>
      </c>
      <c r="C17" s="90">
        <v>13469337402.05</v>
      </c>
      <c r="D17" s="90">
        <v>380660677.9</v>
      </c>
      <c r="E17" s="90">
        <v>92573624.79</v>
      </c>
      <c r="F17" s="91">
        <f t="shared" si="0"/>
        <v>13942571704.74</v>
      </c>
    </row>
    <row r="18" spans="1:6" s="79" customFormat="1" ht="15">
      <c r="A18" s="88"/>
      <c r="B18" s="89" t="s">
        <v>108</v>
      </c>
      <c r="C18" s="90">
        <v>1637532099.02</v>
      </c>
      <c r="D18" s="90">
        <v>633020722.33</v>
      </c>
      <c r="E18" s="90">
        <v>1755485424.45</v>
      </c>
      <c r="F18" s="91">
        <f t="shared" si="0"/>
        <v>4026038245.8</v>
      </c>
    </row>
    <row r="19" spans="1:6" s="79" customFormat="1" ht="15">
      <c r="A19" s="88"/>
      <c r="B19" s="89" t="s">
        <v>109</v>
      </c>
      <c r="C19" s="90">
        <v>49362590.58</v>
      </c>
      <c r="D19" s="90">
        <v>0</v>
      </c>
      <c r="E19" s="90">
        <v>0</v>
      </c>
      <c r="F19" s="91">
        <f t="shared" si="0"/>
        <v>49362590.58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325677880.26</v>
      </c>
      <c r="D21" s="90">
        <v>0</v>
      </c>
      <c r="E21" s="90">
        <v>4741928572.03</v>
      </c>
      <c r="F21" s="91">
        <f>SUM(C21:E21)</f>
        <v>5067606452.29</v>
      </c>
    </row>
    <row r="22" spans="1:6" s="79" customFormat="1" ht="15">
      <c r="A22" s="88"/>
      <c r="B22" s="89" t="s">
        <v>112</v>
      </c>
      <c r="C22" s="90">
        <v>0</v>
      </c>
      <c r="D22" s="90">
        <v>1378435631.04</v>
      </c>
      <c r="E22" s="90">
        <v>0</v>
      </c>
      <c r="F22" s="91">
        <f>SUM(C22:E22)</f>
        <v>1378435631.04</v>
      </c>
    </row>
    <row r="23" spans="1:6" s="79" customFormat="1" ht="15">
      <c r="A23" s="88"/>
      <c r="B23" s="89" t="s">
        <v>113</v>
      </c>
      <c r="C23" s="90">
        <v>5773393054.76</v>
      </c>
      <c r="D23" s="90">
        <v>50127015.08</v>
      </c>
      <c r="E23" s="90">
        <v>12360</v>
      </c>
      <c r="F23" s="91">
        <f>SUM(C23:E23)</f>
        <v>5823532429.84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4025318688.829998</v>
      </c>
      <c r="D25" s="71">
        <f>+D11-D16</f>
        <v>155081609.92000008</v>
      </c>
      <c r="E25" s="71">
        <f>+E11-E16</f>
        <v>-1096627285.3400002</v>
      </c>
      <c r="F25" s="87">
        <f aca="true" t="shared" si="1" ref="F25:F32">SUM(C25:E25)</f>
        <v>3083773013.409998</v>
      </c>
    </row>
    <row r="26" spans="1:6" ht="15">
      <c r="A26" s="85" t="s">
        <v>117</v>
      </c>
      <c r="B26" s="86" t="s">
        <v>118</v>
      </c>
      <c r="C26" s="94">
        <v>758023220.15</v>
      </c>
      <c r="D26" s="94">
        <v>68537496.4</v>
      </c>
      <c r="E26" s="94">
        <v>0</v>
      </c>
      <c r="F26" s="87">
        <f t="shared" si="1"/>
        <v>826560716.55</v>
      </c>
    </row>
    <row r="27" spans="1:6" ht="15">
      <c r="A27" s="85" t="s">
        <v>119</v>
      </c>
      <c r="B27" s="86" t="s">
        <v>34</v>
      </c>
      <c r="C27" s="71">
        <f>SUM(C28:C30)</f>
        <v>1035351151.76</v>
      </c>
      <c r="D27" s="71">
        <f>SUM(D28:D30)</f>
        <v>750081045.2900001</v>
      </c>
      <c r="E27" s="71">
        <f>SUM(E28:E30)</f>
        <v>355419.15</v>
      </c>
      <c r="F27" s="87">
        <f t="shared" si="1"/>
        <v>1785787616.2000003</v>
      </c>
    </row>
    <row r="28" spans="1:6" s="79" customFormat="1" ht="15">
      <c r="A28" s="88"/>
      <c r="B28" s="89" t="s">
        <v>120</v>
      </c>
      <c r="C28" s="90">
        <v>625415961.17</v>
      </c>
      <c r="D28" s="90">
        <v>685536683.44</v>
      </c>
      <c r="E28" s="90">
        <v>355419.15</v>
      </c>
      <c r="F28" s="91">
        <f t="shared" si="1"/>
        <v>1311308063.7600002</v>
      </c>
    </row>
    <row r="29" spans="1:6" s="79" customFormat="1" ht="15">
      <c r="A29" s="88"/>
      <c r="B29" s="89" t="s">
        <v>121</v>
      </c>
      <c r="C29" s="90">
        <v>403183909.97</v>
      </c>
      <c r="D29" s="90">
        <v>43442656.61</v>
      </c>
      <c r="E29" s="90">
        <v>0</v>
      </c>
      <c r="F29" s="91">
        <f t="shared" si="1"/>
        <v>446626566.58000004</v>
      </c>
    </row>
    <row r="30" spans="1:6" s="79" customFormat="1" ht="15">
      <c r="A30" s="88"/>
      <c r="B30" s="89" t="s">
        <v>122</v>
      </c>
      <c r="C30" s="90">
        <v>6751280.62</v>
      </c>
      <c r="D30" s="90">
        <v>21101705.24</v>
      </c>
      <c r="E30" s="90">
        <v>0</v>
      </c>
      <c r="F30" s="91">
        <f t="shared" si="1"/>
        <v>27852985.86</v>
      </c>
    </row>
    <row r="31" spans="1:6" ht="15">
      <c r="A31" s="85" t="s">
        <v>123</v>
      </c>
      <c r="B31" s="86" t="s">
        <v>124</v>
      </c>
      <c r="C31" s="71">
        <f>+C11+C26</f>
        <v>26038644935.649998</v>
      </c>
      <c r="D31" s="71">
        <f>+D11+D26</f>
        <v>2665863152.67</v>
      </c>
      <c r="E31" s="71">
        <f>+E11+E26</f>
        <v>5493372695.929999</v>
      </c>
      <c r="F31" s="87">
        <f t="shared" si="1"/>
        <v>34197880784.25</v>
      </c>
    </row>
    <row r="32" spans="1:6" ht="15">
      <c r="A32" s="85" t="s">
        <v>125</v>
      </c>
      <c r="B32" s="86" t="s">
        <v>126</v>
      </c>
      <c r="C32" s="71">
        <f>+C16+C27</f>
        <v>22290654178.429996</v>
      </c>
      <c r="D32" s="71">
        <f>+D16+D27</f>
        <v>3192325091.64</v>
      </c>
      <c r="E32" s="71">
        <f>+E16+E27</f>
        <v>6590355400.419999</v>
      </c>
      <c r="F32" s="87">
        <f t="shared" si="1"/>
        <v>32073334670.489994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3747990757.220001</v>
      </c>
      <c r="D35" s="71">
        <f>+D31-D32</f>
        <v>-526461938.9699998</v>
      </c>
      <c r="E35" s="71">
        <f>+E31-E32</f>
        <v>-1096982704.4899998</v>
      </c>
      <c r="F35" s="87">
        <f>SUM(C35:E35)</f>
        <v>2124546113.7600017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793040325.37</v>
      </c>
      <c r="F37" s="87">
        <f>SUM(C37:E37)</f>
        <v>793040325.37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3747990757.220001</v>
      </c>
      <c r="D40" s="71">
        <f>+D35-D36</f>
        <v>-526461938.9699998</v>
      </c>
      <c r="E40" s="71">
        <f>+E35-E37</f>
        <v>-1890023029.8599997</v>
      </c>
      <c r="F40" s="87">
        <f aca="true" t="shared" si="2" ref="F40:F65">SUM(C40:E40)</f>
        <v>1331505788.3900018</v>
      </c>
      <c r="I40" s="73"/>
    </row>
    <row r="41" spans="1:9" s="2" customFormat="1" ht="15">
      <c r="A41" s="98" t="s">
        <v>137</v>
      </c>
      <c r="B41" s="86" t="s">
        <v>138</v>
      </c>
      <c r="C41" s="94">
        <v>216275683.2</v>
      </c>
      <c r="D41" s="94">
        <v>610522204.66</v>
      </c>
      <c r="E41" s="94">
        <v>524089138.49</v>
      </c>
      <c r="F41" s="87">
        <f t="shared" si="2"/>
        <v>1350887026.35</v>
      </c>
      <c r="I41" s="82"/>
    </row>
    <row r="42" spans="1:9" s="2" customFormat="1" ht="15">
      <c r="A42" s="98" t="s">
        <v>139</v>
      </c>
      <c r="B42" s="86" t="s">
        <v>140</v>
      </c>
      <c r="C42" s="94">
        <v>1569834982.68</v>
      </c>
      <c r="D42" s="94">
        <v>293831171.37</v>
      </c>
      <c r="E42" s="94">
        <v>0</v>
      </c>
      <c r="F42" s="87">
        <f t="shared" si="2"/>
        <v>1863666154.0500002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2394431457.7400007</v>
      </c>
      <c r="D43" s="71">
        <f>D40+D41-D42</f>
        <v>-209770905.67999983</v>
      </c>
      <c r="E43" s="71">
        <f>E40+E41-E42</f>
        <v>-1365933891.3699996</v>
      </c>
      <c r="F43" s="87">
        <f t="shared" si="2"/>
        <v>818726660.6900012</v>
      </c>
      <c r="I43" s="73"/>
    </row>
    <row r="44" spans="1:6" ht="15">
      <c r="A44" s="85" t="s">
        <v>143</v>
      </c>
      <c r="B44" s="76" t="s">
        <v>144</v>
      </c>
      <c r="C44" s="74">
        <f>+C45+C56+C66</f>
        <v>8039926614.799999</v>
      </c>
      <c r="D44" s="74">
        <f>+D45+D56+D66</f>
        <v>881326688.18</v>
      </c>
      <c r="E44" s="74">
        <f>+E45+E56+E66</f>
        <v>1837664618.14</v>
      </c>
      <c r="F44" s="99">
        <f t="shared" si="2"/>
        <v>10758917921.119999</v>
      </c>
    </row>
    <row r="45" spans="1:6" s="2" customFormat="1" ht="15">
      <c r="A45" s="98"/>
      <c r="B45" s="76" t="s">
        <v>145</v>
      </c>
      <c r="C45" s="74">
        <f>+C46+C47+C48+C49+C55</f>
        <v>428400519.65999997</v>
      </c>
      <c r="D45" s="74">
        <f>+D46+D47+D48+D49+D55</f>
        <v>95539934.66</v>
      </c>
      <c r="E45" s="74">
        <f>+E46+E47+E48+E49+E55</f>
        <v>0</v>
      </c>
      <c r="F45" s="99">
        <f t="shared" si="2"/>
        <v>523940454.31999993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348830809.28999996</v>
      </c>
      <c r="D49" s="74">
        <f>SUM(D50:D54)</f>
        <v>95539934.66</v>
      </c>
      <c r="E49" s="74">
        <f>SUM(E50:E54)</f>
        <v>0</v>
      </c>
      <c r="F49" s="105">
        <f t="shared" si="2"/>
        <v>444370743.9499999</v>
      </c>
    </row>
    <row r="50" spans="1:6" s="79" customFormat="1" ht="15">
      <c r="A50" s="100"/>
      <c r="B50" s="106" t="s">
        <v>150</v>
      </c>
      <c r="C50" s="80">
        <v>329702712.32</v>
      </c>
      <c r="D50" s="80">
        <v>95539934.66</v>
      </c>
      <c r="E50" s="80">
        <v>0</v>
      </c>
      <c r="F50" s="103">
        <f t="shared" si="2"/>
        <v>425242646.98</v>
      </c>
    </row>
    <row r="51" spans="1:6" s="79" customFormat="1" ht="15">
      <c r="A51" s="100"/>
      <c r="B51" s="106" t="s">
        <v>151</v>
      </c>
      <c r="C51" s="80">
        <v>4871189.65</v>
      </c>
      <c r="D51" s="80">
        <v>0</v>
      </c>
      <c r="E51" s="80">
        <v>0</v>
      </c>
      <c r="F51" s="103">
        <f t="shared" si="2"/>
        <v>4871189.65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14256907.32</v>
      </c>
      <c r="D53" s="80">
        <v>0</v>
      </c>
      <c r="E53" s="80">
        <v>0</v>
      </c>
      <c r="F53" s="103">
        <f t="shared" si="2"/>
        <v>14256907.32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7611526095.139999</v>
      </c>
      <c r="D56" s="74">
        <f>SUM(D57:D65)</f>
        <v>785786753.52</v>
      </c>
      <c r="E56" s="74">
        <f>SUM(E57:E65)</f>
        <v>1837664618.14</v>
      </c>
      <c r="F56" s="105">
        <f t="shared" si="2"/>
        <v>10234977466.8</v>
      </c>
    </row>
    <row r="57" spans="1:6" s="79" customFormat="1" ht="15">
      <c r="A57" s="100"/>
      <c r="B57" s="101" t="s">
        <v>157</v>
      </c>
      <c r="C57" s="80">
        <v>949587669.07</v>
      </c>
      <c r="D57" s="80">
        <v>0</v>
      </c>
      <c r="E57" s="80">
        <v>0</v>
      </c>
      <c r="F57" s="102">
        <f t="shared" si="2"/>
        <v>949587669.07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101600000</v>
      </c>
      <c r="D61" s="80">
        <v>0</v>
      </c>
      <c r="E61" s="80">
        <v>0</v>
      </c>
      <c r="F61" s="102">
        <f t="shared" si="2"/>
        <v>101600000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6556808422.7</v>
      </c>
      <c r="D63" s="80">
        <v>785786753.52</v>
      </c>
      <c r="E63" s="80">
        <v>1837664618.14</v>
      </c>
      <c r="F63" s="102">
        <f t="shared" si="2"/>
        <v>9180259794.359999</v>
      </c>
    </row>
    <row r="64" spans="1:6" s="79" customFormat="1" ht="15">
      <c r="A64" s="100"/>
      <c r="B64" s="101" t="s">
        <v>164</v>
      </c>
      <c r="C64" s="80">
        <v>3530003.37</v>
      </c>
      <c r="D64" s="80">
        <v>0</v>
      </c>
      <c r="E64" s="80">
        <v>0</v>
      </c>
      <c r="F64" s="102">
        <f t="shared" si="2"/>
        <v>3530003.37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10434358072.539999</v>
      </c>
      <c r="D67" s="74">
        <f>+D68+D78+D87</f>
        <v>671555782.5</v>
      </c>
      <c r="E67" s="74">
        <f>+E68+E78+E87</f>
        <v>471730726.77</v>
      </c>
      <c r="F67" s="99">
        <f t="shared" si="3"/>
        <v>11577644581.81</v>
      </c>
    </row>
    <row r="68" spans="1:6" ht="15">
      <c r="A68" s="107"/>
      <c r="B68" s="76" t="s">
        <v>122</v>
      </c>
      <c r="C68" s="75">
        <f>+C69+C70+C71+C72+C77</f>
        <v>9243391249.429998</v>
      </c>
      <c r="D68" s="75">
        <f>+D69+D70+D71+D72+D77</f>
        <v>671555782.5</v>
      </c>
      <c r="E68" s="75">
        <f>+E69+E70+E71+E72+E77</f>
        <v>471730726.77</v>
      </c>
      <c r="F68" s="99">
        <f t="shared" si="3"/>
        <v>10386677758.699999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9243391249.429998</v>
      </c>
      <c r="D72" s="75">
        <f>SUM(D73:D76)</f>
        <v>671555782.5</v>
      </c>
      <c r="E72" s="75">
        <f>SUM(E73:E76)</f>
        <v>471730726.77</v>
      </c>
      <c r="F72" s="105">
        <f t="shared" si="3"/>
        <v>10386677758.699999</v>
      </c>
    </row>
    <row r="73" spans="1:6" s="79" customFormat="1" ht="15">
      <c r="A73" s="108"/>
      <c r="B73" s="106" t="s">
        <v>173</v>
      </c>
      <c r="C73" s="81">
        <v>9212385472.71</v>
      </c>
      <c r="D73" s="81">
        <v>665838653.09</v>
      </c>
      <c r="E73" s="81">
        <v>471730726.77</v>
      </c>
      <c r="F73" s="103">
        <f t="shared" si="3"/>
        <v>10349954852.57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10105776.72</v>
      </c>
      <c r="D76" s="81">
        <v>5717129.41</v>
      </c>
      <c r="E76" s="81">
        <v>0</v>
      </c>
      <c r="F76" s="103">
        <f t="shared" si="3"/>
        <v>15822906.13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1190966823.1100001</v>
      </c>
      <c r="D78" s="75">
        <f>SUM(D79:D86)</f>
        <v>0</v>
      </c>
      <c r="E78" s="75">
        <f>SUM(E79:E86)</f>
        <v>0</v>
      </c>
      <c r="F78" s="105">
        <f t="shared" si="3"/>
        <v>1190966823.1100001</v>
      </c>
    </row>
    <row r="79" spans="1:6" s="79" customFormat="1" ht="15">
      <c r="A79" s="108"/>
      <c r="B79" s="101" t="s">
        <v>179</v>
      </c>
      <c r="C79" s="81">
        <v>949587669.07</v>
      </c>
      <c r="D79" s="81">
        <v>0</v>
      </c>
      <c r="E79" s="81">
        <v>0</v>
      </c>
      <c r="F79" s="103">
        <f t="shared" si="3"/>
        <v>949587669.07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19843592</v>
      </c>
      <c r="D83" s="81">
        <v>0</v>
      </c>
      <c r="E83" s="81">
        <v>0</v>
      </c>
      <c r="F83" s="103">
        <f t="shared" si="3"/>
        <v>19843592</v>
      </c>
    </row>
    <row r="84" spans="1:6" s="79" customFormat="1" ht="15" hidden="1">
      <c r="A84" s="108"/>
      <c r="B84" s="101" t="s">
        <v>184</v>
      </c>
      <c r="C84" s="81"/>
      <c r="D84" s="81">
        <v>0</v>
      </c>
      <c r="E84" s="81">
        <v>0</v>
      </c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221535562.04</v>
      </c>
      <c r="D85" s="81">
        <v>0</v>
      </c>
      <c r="E85" s="81">
        <v>0</v>
      </c>
      <c r="F85" s="103">
        <f t="shared" si="3"/>
        <v>221535562.04</v>
      </c>
    </row>
    <row r="86" spans="1:6" s="79" customFormat="1" ht="15" hidden="1">
      <c r="A86" s="108"/>
      <c r="B86" s="101" t="s">
        <v>186</v>
      </c>
      <c r="C86" s="81"/>
      <c r="D86" s="81">
        <v>0</v>
      </c>
      <c r="E86" s="81">
        <v>0</v>
      </c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>
        <v>0</v>
      </c>
      <c r="E87" s="81">
        <v>0</v>
      </c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-2394431457.74</v>
      </c>
      <c r="D90" s="113">
        <f>+D44-D67+D88-D89</f>
        <v>209770905.67999995</v>
      </c>
      <c r="E90" s="113">
        <f>+E44-E67+E88-E89</f>
        <v>1365933891.3700001</v>
      </c>
      <c r="F90" s="114">
        <f>SUM(C90:E90)</f>
        <v>-818726660.6899998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0</v>
      </c>
      <c r="E93" s="77">
        <f>E43+E90</f>
        <v>0</v>
      </c>
      <c r="F93" s="77">
        <f>SUM(C93:E93)</f>
        <v>0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2017-06-01T16:18:18Z</dcterms:modified>
  <cp:category/>
  <cp:version/>
  <cp:contentType/>
  <cp:contentStatus/>
</cp:coreProperties>
</file>